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erre-Yves\1 ECO2BAT\2 Etudes\23160 AMO PNRSud - Economies d'eau Etabts Tour\diaporama\"/>
    </mc:Choice>
  </mc:AlternateContent>
  <xr:revisionPtr revIDLastSave="0" documentId="13_ncr:1_{F08D1BB9-FEC6-4FD4-9169-DE8AC3787E7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exemple" sheetId="3" r:id="rId1"/>
    <sheet name="calculette" sheetId="10" r:id="rId2"/>
  </sheets>
  <calcPr calcId="181029"/>
</workbook>
</file>

<file path=xl/calcChain.xml><?xml version="1.0" encoding="utf-8"?>
<calcChain xmlns="http://schemas.openxmlformats.org/spreadsheetml/2006/main">
  <c r="J20" i="3" l="1"/>
  <c r="Q19" i="3"/>
  <c r="J19" i="3"/>
  <c r="H4" i="3"/>
  <c r="W15" i="10"/>
  <c r="P15" i="10"/>
  <c r="O15" i="10"/>
  <c r="N15" i="10"/>
  <c r="Q15" i="10" s="1"/>
  <c r="J15" i="10"/>
  <c r="K15" i="10" s="1"/>
  <c r="C32" i="10"/>
  <c r="C33" i="10"/>
  <c r="C34" i="10"/>
  <c r="C35" i="10"/>
  <c r="C36" i="10"/>
  <c r="C37" i="10"/>
  <c r="N10" i="10"/>
  <c r="O10" i="10"/>
  <c r="P10" i="10"/>
  <c r="N11" i="10"/>
  <c r="O11" i="10"/>
  <c r="P11" i="10"/>
  <c r="N12" i="10"/>
  <c r="O12" i="10"/>
  <c r="P12" i="10"/>
  <c r="N13" i="10"/>
  <c r="O13" i="10"/>
  <c r="P13" i="10"/>
  <c r="N16" i="10"/>
  <c r="Q16" i="10" s="1"/>
  <c r="O16" i="10"/>
  <c r="P16" i="10"/>
  <c r="W19" i="10"/>
  <c r="P19" i="10"/>
  <c r="O19" i="10"/>
  <c r="N19" i="10"/>
  <c r="J19" i="10"/>
  <c r="K19" i="10" s="1"/>
  <c r="W18" i="10"/>
  <c r="P18" i="10"/>
  <c r="O18" i="10"/>
  <c r="N18" i="10"/>
  <c r="J18" i="10"/>
  <c r="K18" i="10" s="1"/>
  <c r="W17" i="10"/>
  <c r="P17" i="10"/>
  <c r="O17" i="10"/>
  <c r="N17" i="10"/>
  <c r="J17" i="10"/>
  <c r="K17" i="10" s="1"/>
  <c r="W16" i="10"/>
  <c r="J16" i="10"/>
  <c r="K16" i="10" s="1"/>
  <c r="W13" i="10"/>
  <c r="J13" i="10"/>
  <c r="K13" i="10" s="1"/>
  <c r="W12" i="10"/>
  <c r="J12" i="10"/>
  <c r="K12" i="10" s="1"/>
  <c r="W11" i="10"/>
  <c r="J11" i="10"/>
  <c r="C31" i="10" s="1"/>
  <c r="W10" i="10"/>
  <c r="J10" i="10"/>
  <c r="K10" i="10" s="1"/>
  <c r="W11" i="3"/>
  <c r="W12" i="3"/>
  <c r="W13" i="3"/>
  <c r="W14" i="3"/>
  <c r="W15" i="3"/>
  <c r="W16" i="3"/>
  <c r="W17" i="3"/>
  <c r="W10" i="3"/>
  <c r="O12" i="3"/>
  <c r="Q12" i="3" s="1"/>
  <c r="P12" i="3"/>
  <c r="O13" i="3"/>
  <c r="O14" i="3"/>
  <c r="P14" i="3"/>
  <c r="N15" i="3"/>
  <c r="O15" i="3"/>
  <c r="Q15" i="3" s="1"/>
  <c r="S15" i="3" s="1"/>
  <c r="P15" i="3"/>
  <c r="N16" i="3"/>
  <c r="O16" i="3"/>
  <c r="P16" i="3"/>
  <c r="N17" i="3"/>
  <c r="O17" i="3"/>
  <c r="Q17" i="3" s="1"/>
  <c r="P17" i="3"/>
  <c r="C29" i="3"/>
  <c r="J13" i="3"/>
  <c r="K13" i="3" s="1"/>
  <c r="J17" i="3"/>
  <c r="K17" i="3" s="1"/>
  <c r="J16" i="3"/>
  <c r="K16" i="3" s="1"/>
  <c r="J15" i="3"/>
  <c r="K15" i="3" s="1"/>
  <c r="J14" i="3"/>
  <c r="K14" i="3" s="1"/>
  <c r="J11" i="3"/>
  <c r="K11" i="3" s="1"/>
  <c r="J12" i="3"/>
  <c r="K12" i="3" s="1"/>
  <c r="J10" i="3"/>
  <c r="K10" i="3" s="1"/>
  <c r="S17" i="3" l="1"/>
  <c r="Q16" i="3"/>
  <c r="S15" i="10"/>
  <c r="U15" i="10"/>
  <c r="T15" i="10"/>
  <c r="V15" i="10" s="1"/>
  <c r="Q11" i="10"/>
  <c r="S11" i="10" s="1"/>
  <c r="Q17" i="10"/>
  <c r="Q12" i="10"/>
  <c r="S12" i="10" s="1"/>
  <c r="U12" i="10" s="1"/>
  <c r="Q19" i="10"/>
  <c r="T19" i="10" s="1"/>
  <c r="Q13" i="10"/>
  <c r="T13" i="10" s="1"/>
  <c r="Q10" i="10"/>
  <c r="S10" i="10" s="1"/>
  <c r="Q18" i="10"/>
  <c r="T18" i="10" s="1"/>
  <c r="K11" i="10"/>
  <c r="U11" i="10" s="1"/>
  <c r="W20" i="10"/>
  <c r="T11" i="10"/>
  <c r="S17" i="10"/>
  <c r="U17" i="10" s="1"/>
  <c r="S16" i="10"/>
  <c r="U16" i="10" s="1"/>
  <c r="T16" i="10"/>
  <c r="T17" i="10"/>
  <c r="J20" i="10"/>
  <c r="J21" i="10" s="1"/>
  <c r="T12" i="10"/>
  <c r="Q14" i="3"/>
  <c r="S14" i="3" s="1"/>
  <c r="U14" i="3" s="1"/>
  <c r="Q13" i="3"/>
  <c r="S13" i="3" s="1"/>
  <c r="U13" i="3" s="1"/>
  <c r="W18" i="3"/>
  <c r="Q11" i="3"/>
  <c r="S11" i="3" s="1"/>
  <c r="U11" i="3" s="1"/>
  <c r="U17" i="3"/>
  <c r="U15" i="3"/>
  <c r="T16" i="3"/>
  <c r="S16" i="3"/>
  <c r="U16" i="3" s="1"/>
  <c r="T12" i="3"/>
  <c r="S12" i="3"/>
  <c r="U12" i="3" s="1"/>
  <c r="T17" i="3"/>
  <c r="T15" i="3"/>
  <c r="C30" i="3"/>
  <c r="Q10" i="3"/>
  <c r="K18" i="3"/>
  <c r="J18" i="3"/>
  <c r="V15" i="3" l="1"/>
  <c r="T10" i="10"/>
  <c r="S19" i="10"/>
  <c r="U19" i="10" s="1"/>
  <c r="S13" i="10"/>
  <c r="U13" i="10" s="1"/>
  <c r="V13" i="10" s="1"/>
  <c r="V11" i="10"/>
  <c r="Q20" i="10"/>
  <c r="S18" i="10"/>
  <c r="U18" i="10" s="1"/>
  <c r="K20" i="10"/>
  <c r="V16" i="10"/>
  <c r="U10" i="10"/>
  <c r="V19" i="10"/>
  <c r="J22" i="10"/>
  <c r="V17" i="10"/>
  <c r="T20" i="10"/>
  <c r="V12" i="10"/>
  <c r="V18" i="10"/>
  <c r="T14" i="3"/>
  <c r="V14" i="3" s="1"/>
  <c r="T13" i="3"/>
  <c r="V13" i="3" s="1"/>
  <c r="T11" i="3"/>
  <c r="V11" i="3" s="1"/>
  <c r="Q18" i="3"/>
  <c r="V17" i="3"/>
  <c r="V12" i="3"/>
  <c r="V16" i="3"/>
  <c r="S10" i="3"/>
  <c r="S18" i="3" s="1"/>
  <c r="T10" i="3"/>
  <c r="Q21" i="10" l="1"/>
  <c r="R15" i="10"/>
  <c r="S20" i="10"/>
  <c r="R16" i="10"/>
  <c r="R19" i="10"/>
  <c r="R13" i="10"/>
  <c r="R11" i="10"/>
  <c r="R10" i="10"/>
  <c r="R17" i="10"/>
  <c r="R18" i="10"/>
  <c r="R12" i="10"/>
  <c r="U20" i="10"/>
  <c r="V10" i="10"/>
  <c r="T18" i="3"/>
  <c r="R15" i="3"/>
  <c r="R12" i="3"/>
  <c r="R17" i="3"/>
  <c r="R13" i="3"/>
  <c r="R11" i="3"/>
  <c r="R14" i="3"/>
  <c r="R10" i="3"/>
  <c r="R16" i="3"/>
  <c r="U10" i="3"/>
  <c r="U18" i="3" s="1"/>
  <c r="V20" i="10" l="1"/>
  <c r="V18" i="3"/>
  <c r="V10" i="3"/>
</calcChain>
</file>

<file path=xl/sharedStrings.xml><?xml version="1.0" encoding="utf-8"?>
<sst xmlns="http://schemas.openxmlformats.org/spreadsheetml/2006/main" count="153" uniqueCount="62">
  <si>
    <t>€TTC</t>
  </si>
  <si>
    <t>€TTC/m3</t>
  </si>
  <si>
    <t>€TTC/kWh</t>
  </si>
  <si>
    <t>%</t>
  </si>
  <si>
    <t>m3/an</t>
  </si>
  <si>
    <t>Usage</t>
  </si>
  <si>
    <t>LOCAL</t>
  </si>
  <si>
    <t>ACTUEL</t>
  </si>
  <si>
    <t>AMELIORATION</t>
  </si>
  <si>
    <t>BILAN</t>
  </si>
  <si>
    <t>Qté</t>
  </si>
  <si>
    <t>Appareil</t>
  </si>
  <si>
    <t>Débit</t>
  </si>
  <si>
    <t>Durée/util.</t>
  </si>
  <si>
    <t>Tempér.</t>
  </si>
  <si>
    <t>Nb</t>
  </si>
  <si>
    <t>Conso.</t>
  </si>
  <si>
    <t>dt EC à 60°</t>
  </si>
  <si>
    <t>Action</t>
  </si>
  <si>
    <t>Prix</t>
  </si>
  <si>
    <t>T°</t>
  </si>
  <si>
    <t>Gains</t>
  </si>
  <si>
    <t>dont EC 60°</t>
  </si>
  <si>
    <t>Invest</t>
  </si>
  <si>
    <t>UN</t>
  </si>
  <si>
    <t>l/mn</t>
  </si>
  <si>
    <t>mn</t>
  </si>
  <si>
    <t>°C</t>
  </si>
  <si>
    <t>pers/jour</t>
  </si>
  <si>
    <t>du total</t>
  </si>
  <si>
    <t>€TTC/UN</t>
  </si>
  <si>
    <t>€TTC/an</t>
  </si>
  <si>
    <t>Mousseur régulant</t>
  </si>
  <si>
    <t>Total Modélisation</t>
  </si>
  <si>
    <t>ANALYSE CONSOMMATIONS EAU</t>
  </si>
  <si>
    <t>prix de l'eau</t>
  </si>
  <si>
    <t>Sanitaire</t>
  </si>
  <si>
    <t>util/pers</t>
  </si>
  <si>
    <t>jr/an</t>
  </si>
  <si>
    <t>Usages</t>
  </si>
  <si>
    <t>prix énergie ECS</t>
  </si>
  <si>
    <t>Local xxx</t>
  </si>
  <si>
    <t>Modèle // facture</t>
  </si>
  <si>
    <t>Hypothèses fréquentation</t>
  </si>
  <si>
    <t>Douche pommeau à main</t>
  </si>
  <si>
    <t>Lavavo SdB mitigeur meca</t>
  </si>
  <si>
    <t>WC cuve 9 lit - SF</t>
  </si>
  <si>
    <t>Pommeau régulant</t>
  </si>
  <si>
    <t>Plaquette WC + chasse DF</t>
  </si>
  <si>
    <t>Evier cuisine</t>
  </si>
  <si>
    <t>Cuisine</t>
  </si>
  <si>
    <t>Lave vaisselle ancien</t>
  </si>
  <si>
    <t>Lave vaisselle sobre</t>
  </si>
  <si>
    <t>soit litres/fréquentation</t>
  </si>
  <si>
    <t>litres/fréquentation</t>
  </si>
  <si>
    <t>soit</t>
  </si>
  <si>
    <t>unités/an</t>
  </si>
  <si>
    <t>Fréquentation</t>
  </si>
  <si>
    <t>Total Amélioration</t>
  </si>
  <si>
    <t>Consommation facturée</t>
  </si>
  <si>
    <t>Action active</t>
  </si>
  <si>
    <t>Action passive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</si>
</sst>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</cellStyleXfs>
  <cellXfs count="60">
    <xf numFmtId="0" fontId="0" fillId="0" borderId="0" xfId="0"/>
    <xf numFmtId="0" fontId="0" fillId="0" borderId="1" xfId="1" applyNumberFormat="1" applyFont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3" fontId="0" fillId="2" borderId="3" xfId="0" applyNumberFormat="1" applyFill="1" applyBorder="1" applyAlignment="1">
      <alignment horizontal="center" vertical="center"/>
    </xf>
    <xf numFmtId="9" fontId="0" fillId="2" borderId="3" xfId="1" applyFont="1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166" fontId="0" fillId="0" borderId="1" xfId="2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right"/>
    </xf>
    <xf numFmtId="0" fontId="3" fillId="4" borderId="0" xfId="0" applyFont="1" applyFill="1" applyAlignment="1">
      <alignment horizontal="right"/>
    </xf>
    <xf numFmtId="9" fontId="6" fillId="4" borderId="0" xfId="1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3" fontId="0" fillId="5" borderId="1" xfId="0" applyNumberFormat="1" applyFill="1" applyBorder="1" applyAlignment="1">
      <alignment horizontal="center" vertical="center"/>
    </xf>
    <xf numFmtId="0" fontId="3" fillId="0" borderId="0" xfId="0" applyFont="1"/>
    <xf numFmtId="3" fontId="0" fillId="0" borderId="1" xfId="0" applyNumberFormat="1" applyBorder="1" applyAlignment="1">
      <alignment horizontal="center" vertical="center"/>
    </xf>
    <xf numFmtId="9" fontId="0" fillId="5" borderId="1" xfId="1" applyFont="1" applyFill="1" applyBorder="1" applyAlignment="1">
      <alignment horizontal="center" vertical="center"/>
    </xf>
    <xf numFmtId="2" fontId="3" fillId="6" borderId="0" xfId="0" applyNumberFormat="1" applyFont="1" applyFill="1" applyAlignment="1">
      <alignment horizontal="center"/>
    </xf>
    <xf numFmtId="0" fontId="2" fillId="3" borderId="1" xfId="0" applyFont="1" applyFill="1" applyBorder="1"/>
    <xf numFmtId="3" fontId="3" fillId="6" borderId="0" xfId="0" applyNumberFormat="1" applyFont="1" applyFill="1" applyAlignment="1">
      <alignment horizontal="center"/>
    </xf>
    <xf numFmtId="9" fontId="2" fillId="2" borderId="5" xfId="1" applyFont="1" applyFill="1" applyBorder="1" applyAlignment="1">
      <alignment horizontal="center"/>
    </xf>
    <xf numFmtId="1" fontId="0" fillId="6" borderId="1" xfId="0" applyNumberFormat="1" applyFill="1" applyBorder="1" applyAlignment="1">
      <alignment horizontal="center" vertical="center"/>
    </xf>
    <xf numFmtId="165" fontId="0" fillId="6" borderId="1" xfId="0" applyNumberFormat="1" applyFill="1" applyBorder="1" applyAlignment="1">
      <alignment horizontal="center" vertical="center"/>
    </xf>
    <xf numFmtId="1" fontId="0" fillId="0" borderId="1" xfId="0" applyNumberFormat="1" applyBorder="1"/>
    <xf numFmtId="0" fontId="0" fillId="2" borderId="1" xfId="0" applyFill="1" applyBorder="1"/>
    <xf numFmtId="0" fontId="3" fillId="0" borderId="0" xfId="0" applyFont="1" applyAlignment="1">
      <alignment horizontal="right"/>
    </xf>
    <xf numFmtId="1" fontId="0" fillId="6" borderId="0" xfId="0" applyNumberFormat="1" applyFill="1" applyAlignment="1">
      <alignment horizontal="center" vertical="center"/>
    </xf>
    <xf numFmtId="0" fontId="0" fillId="6" borderId="0" xfId="0" applyFill="1"/>
    <xf numFmtId="0" fontId="0" fillId="7" borderId="0" xfId="0" applyFill="1"/>
    <xf numFmtId="1" fontId="0" fillId="7" borderId="0" xfId="0" applyNumberFormat="1" applyFill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4">
    <cellStyle name="Milliers" xfId="2" builtinId="3"/>
    <cellStyle name="Normal" xfId="0" builtinId="0"/>
    <cellStyle name="Normal 2" xfId="3" xr:uid="{00000000-0005-0000-0000-000002000000}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FR" sz="1400"/>
              <a:t>Répartition consommations par usage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exemple!$B$29:$B$35</c:f>
              <c:strCache>
                <c:ptCount val="2"/>
                <c:pt idx="0">
                  <c:v>Sanitaire</c:v>
                </c:pt>
                <c:pt idx="1">
                  <c:v>Cuisine</c:v>
                </c:pt>
              </c:strCache>
            </c:strRef>
          </c:cat>
          <c:val>
            <c:numRef>
              <c:f>exemple!$C$29:$C$35</c:f>
              <c:numCache>
                <c:formatCode>0</c:formatCode>
                <c:ptCount val="7"/>
                <c:pt idx="0">
                  <c:v>341.55</c:v>
                </c:pt>
                <c:pt idx="1">
                  <c:v>51.150000000000006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8C-4398-AC47-92B8910462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FR" sz="1400"/>
              <a:t>Répartition consommations par usage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calculette!$B$31:$B$37</c:f>
              <c:numCache>
                <c:formatCode>General</c:formatCode>
                <c:ptCount val="7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E5-453E-831A-87EE5FE65FF7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calculette!$C$31:$C$37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E5-453E-831A-87EE5FE65F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27</xdr:row>
      <xdr:rowOff>9525</xdr:rowOff>
    </xdr:from>
    <xdr:to>
      <xdr:col>11</xdr:col>
      <xdr:colOff>828675</xdr:colOff>
      <xdr:row>44</xdr:row>
      <xdr:rowOff>180975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29</xdr:row>
      <xdr:rowOff>9525</xdr:rowOff>
    </xdr:from>
    <xdr:to>
      <xdr:col>11</xdr:col>
      <xdr:colOff>828675</xdr:colOff>
      <xdr:row>46</xdr:row>
      <xdr:rowOff>180975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/>
  </sheetViews>
  <sheetFormatPr baseColWidth="10" defaultRowHeight="14.4" x14ac:dyDescent="0.3"/>
  <cols>
    <col min="1" max="1" width="6.109375" customWidth="1"/>
    <col min="2" max="2" width="25.6640625" customWidth="1"/>
    <col min="3" max="5" width="7.6640625" customWidth="1"/>
    <col min="6" max="6" width="9.6640625" customWidth="1"/>
    <col min="7" max="11" width="7.6640625" customWidth="1"/>
    <col min="12" max="12" width="25.6640625" customWidth="1"/>
    <col min="13" max="23" width="7.6640625" customWidth="1"/>
  </cols>
  <sheetData>
    <row r="1" spans="1:23" ht="18" x14ac:dyDescent="0.35">
      <c r="A1" s="3" t="s">
        <v>34</v>
      </c>
      <c r="B1" s="3"/>
      <c r="C1" s="4"/>
      <c r="Q1" s="5"/>
    </row>
    <row r="2" spans="1:23" x14ac:dyDescent="0.3">
      <c r="B2" s="6" t="s">
        <v>35</v>
      </c>
      <c r="C2" s="42">
        <v>4</v>
      </c>
      <c r="D2" s="39" t="s">
        <v>1</v>
      </c>
      <c r="G2" s="50" t="s">
        <v>59</v>
      </c>
      <c r="H2" s="44">
        <v>410</v>
      </c>
      <c r="I2" s="39" t="s">
        <v>4</v>
      </c>
      <c r="L2" s="39" t="s">
        <v>43</v>
      </c>
    </row>
    <row r="3" spans="1:23" x14ac:dyDescent="0.3">
      <c r="B3" s="6" t="s">
        <v>40</v>
      </c>
      <c r="C3" s="42">
        <v>0.2</v>
      </c>
      <c r="D3" s="39" t="s">
        <v>2</v>
      </c>
      <c r="G3" s="50" t="s">
        <v>57</v>
      </c>
      <c r="H3" s="44">
        <v>1500</v>
      </c>
      <c r="I3" s="39" t="s">
        <v>56</v>
      </c>
    </row>
    <row r="4" spans="1:23" x14ac:dyDescent="0.3">
      <c r="G4" s="50" t="s">
        <v>55</v>
      </c>
      <c r="H4" s="44">
        <f>H2*1000/H3</f>
        <v>273.33333333333331</v>
      </c>
      <c r="I4" s="39" t="s">
        <v>54</v>
      </c>
    </row>
    <row r="6" spans="1:23" x14ac:dyDescent="0.3">
      <c r="A6" s="7" t="s">
        <v>6</v>
      </c>
      <c r="B6" s="8"/>
      <c r="C6" s="9"/>
      <c r="D6" s="57" t="s">
        <v>7</v>
      </c>
      <c r="E6" s="58"/>
      <c r="F6" s="58"/>
      <c r="G6" s="58"/>
      <c r="H6" s="58"/>
      <c r="I6" s="58"/>
      <c r="J6" s="58"/>
      <c r="K6" s="59"/>
      <c r="L6" s="57" t="s">
        <v>8</v>
      </c>
      <c r="M6" s="58"/>
      <c r="N6" s="58"/>
      <c r="O6" s="58"/>
      <c r="P6" s="58"/>
      <c r="Q6" s="58"/>
      <c r="R6" s="58"/>
      <c r="S6" s="59"/>
      <c r="T6" s="10" t="s">
        <v>9</v>
      </c>
      <c r="U6" s="11"/>
      <c r="V6" s="11"/>
      <c r="W6" s="12"/>
    </row>
    <row r="7" spans="1:23" x14ac:dyDescent="0.3">
      <c r="A7" s="13" t="s">
        <v>10</v>
      </c>
      <c r="B7" s="14" t="s">
        <v>11</v>
      </c>
      <c r="C7" s="15" t="s">
        <v>12</v>
      </c>
      <c r="D7" s="15" t="s">
        <v>13</v>
      </c>
      <c r="E7" s="15" t="s">
        <v>14</v>
      </c>
      <c r="F7" s="16" t="s">
        <v>5</v>
      </c>
      <c r="G7" s="15" t="s">
        <v>15</v>
      </c>
      <c r="H7" s="15" t="s">
        <v>15</v>
      </c>
      <c r="I7" s="15" t="s">
        <v>15</v>
      </c>
      <c r="J7" s="15" t="s">
        <v>16</v>
      </c>
      <c r="K7" s="15" t="s">
        <v>17</v>
      </c>
      <c r="L7" s="15" t="s">
        <v>18</v>
      </c>
      <c r="M7" s="15" t="s">
        <v>19</v>
      </c>
      <c r="N7" s="15" t="s">
        <v>12</v>
      </c>
      <c r="O7" s="15" t="s">
        <v>13</v>
      </c>
      <c r="P7" s="15" t="s">
        <v>20</v>
      </c>
      <c r="Q7" s="15" t="s">
        <v>16</v>
      </c>
      <c r="R7" s="15" t="s">
        <v>3</v>
      </c>
      <c r="S7" s="15" t="s">
        <v>17</v>
      </c>
      <c r="T7" s="15" t="s">
        <v>21</v>
      </c>
      <c r="U7" s="15" t="s">
        <v>22</v>
      </c>
      <c r="V7" s="15" t="s">
        <v>21</v>
      </c>
      <c r="W7" s="15" t="s">
        <v>23</v>
      </c>
    </row>
    <row r="8" spans="1:23" x14ac:dyDescent="0.3">
      <c r="A8" s="17" t="s">
        <v>24</v>
      </c>
      <c r="B8" s="18"/>
      <c r="C8" s="19" t="s">
        <v>25</v>
      </c>
      <c r="D8" s="16" t="s">
        <v>26</v>
      </c>
      <c r="E8" s="16" t="s">
        <v>27</v>
      </c>
      <c r="F8" s="16"/>
      <c r="G8" s="16" t="s">
        <v>28</v>
      </c>
      <c r="H8" s="16" t="s">
        <v>37</v>
      </c>
      <c r="I8" s="16" t="s">
        <v>38</v>
      </c>
      <c r="J8" s="16" t="s">
        <v>4</v>
      </c>
      <c r="K8" s="16" t="s">
        <v>4</v>
      </c>
      <c r="L8" s="19"/>
      <c r="M8" s="19" t="s">
        <v>30</v>
      </c>
      <c r="N8" s="19" t="s">
        <v>25</v>
      </c>
      <c r="O8" s="19" t="s">
        <v>26</v>
      </c>
      <c r="P8" s="19"/>
      <c r="Q8" s="19" t="s">
        <v>4</v>
      </c>
      <c r="R8" s="19" t="s">
        <v>29</v>
      </c>
      <c r="S8" s="19" t="s">
        <v>4</v>
      </c>
      <c r="T8" s="19" t="s">
        <v>4</v>
      </c>
      <c r="U8" s="19" t="s">
        <v>4</v>
      </c>
      <c r="V8" s="19" t="s">
        <v>31</v>
      </c>
      <c r="W8" s="19" t="s">
        <v>0</v>
      </c>
    </row>
    <row r="9" spans="1:23" x14ac:dyDescent="0.3">
      <c r="A9" s="20" t="s">
        <v>41</v>
      </c>
      <c r="B9" s="21"/>
      <c r="C9" s="20"/>
      <c r="D9" s="22"/>
      <c r="E9" s="23"/>
      <c r="F9" s="23"/>
      <c r="G9" s="23"/>
      <c r="H9" s="23"/>
      <c r="I9" s="23"/>
      <c r="J9" s="25"/>
      <c r="K9" s="27"/>
      <c r="L9" s="22"/>
      <c r="M9" s="23"/>
      <c r="N9" s="24"/>
      <c r="O9" s="23"/>
      <c r="P9" s="23"/>
      <c r="Q9" s="25"/>
      <c r="R9" s="26"/>
      <c r="S9" s="27"/>
      <c r="T9" s="28"/>
      <c r="U9" s="25"/>
      <c r="V9" s="25"/>
      <c r="W9" s="27"/>
    </row>
    <row r="10" spans="1:23" ht="15" customHeight="1" x14ac:dyDescent="0.3">
      <c r="A10" s="37">
        <v>2</v>
      </c>
      <c r="B10" s="31" t="s">
        <v>44</v>
      </c>
      <c r="C10" s="30">
        <v>12</v>
      </c>
      <c r="D10" s="37">
        <v>10</v>
      </c>
      <c r="E10" s="40">
        <v>42</v>
      </c>
      <c r="F10" s="30" t="s">
        <v>36</v>
      </c>
      <c r="G10" s="29">
        <v>5</v>
      </c>
      <c r="H10" s="1">
        <v>1</v>
      </c>
      <c r="I10" s="37">
        <v>330</v>
      </c>
      <c r="J10" s="38">
        <f>C10*D10*G10*H10*I10/1000</f>
        <v>198</v>
      </c>
      <c r="K10" s="38">
        <f>J10*(E10-15)/(60-15)</f>
        <v>118.8</v>
      </c>
      <c r="L10" s="37" t="s">
        <v>47</v>
      </c>
      <c r="M10" s="37">
        <v>25</v>
      </c>
      <c r="N10" s="46">
        <v>6</v>
      </c>
      <c r="O10" s="55">
        <v>5</v>
      </c>
      <c r="P10" s="56">
        <v>38</v>
      </c>
      <c r="Q10" s="38">
        <f>N10*O10*G10*H10*I10/1000</f>
        <v>49.5</v>
      </c>
      <c r="R10" s="41">
        <f>Q10/$Q$18</f>
        <v>0.49423393739703458</v>
      </c>
      <c r="S10" s="38">
        <f>Q10*(P10-15)/(60-15)</f>
        <v>25.3</v>
      </c>
      <c r="T10" s="38">
        <f>J10-Q10</f>
        <v>148.5</v>
      </c>
      <c r="U10" s="38">
        <f>K10-S10</f>
        <v>93.5</v>
      </c>
      <c r="V10" s="38">
        <f>T10*$C$3+U10*57*$C$4</f>
        <v>29.700000000000003</v>
      </c>
      <c r="W10" s="38">
        <f>A10*M10</f>
        <v>50</v>
      </c>
    </row>
    <row r="11" spans="1:23" x14ac:dyDescent="0.3">
      <c r="A11" s="37">
        <v>2</v>
      </c>
      <c r="B11" s="37" t="s">
        <v>45</v>
      </c>
      <c r="C11" s="30">
        <v>15</v>
      </c>
      <c r="D11" s="37">
        <v>2</v>
      </c>
      <c r="E11" s="40">
        <v>25</v>
      </c>
      <c r="F11" s="30" t="s">
        <v>36</v>
      </c>
      <c r="G11" s="29">
        <v>5</v>
      </c>
      <c r="H11" s="1">
        <v>2</v>
      </c>
      <c r="I11" s="37">
        <v>330</v>
      </c>
      <c r="J11" s="38">
        <f t="shared" ref="J11:J17" si="0">C11*D11*G11*H11*I11/1000</f>
        <v>99</v>
      </c>
      <c r="K11" s="38">
        <f t="shared" ref="K11:K17" si="1">J11*(E11-15)/(60-15)</f>
        <v>22</v>
      </c>
      <c r="L11" s="37" t="s">
        <v>32</v>
      </c>
      <c r="M11" s="37">
        <v>5</v>
      </c>
      <c r="N11" s="46">
        <v>3</v>
      </c>
      <c r="O11" s="55">
        <v>1</v>
      </c>
      <c r="P11" s="56">
        <v>15</v>
      </c>
      <c r="Q11" s="38">
        <f t="shared" ref="Q11:Q17" si="2">N11*O11*G11*H11*I11/1000</f>
        <v>9.9</v>
      </c>
      <c r="R11" s="41">
        <f t="shared" ref="R11:R17" si="3">Q11/$Q$18</f>
        <v>9.8846787479406922E-2</v>
      </c>
      <c r="S11" s="38">
        <f t="shared" ref="S11:S17" si="4">Q11*(P11-15)/(60-15)</f>
        <v>0</v>
      </c>
      <c r="T11" s="38">
        <f t="shared" ref="T11:T17" si="5">J11-Q11</f>
        <v>89.1</v>
      </c>
      <c r="U11" s="38">
        <f t="shared" ref="U11:U17" si="6">K11-S11</f>
        <v>22</v>
      </c>
      <c r="V11" s="38">
        <f t="shared" ref="V11:V17" si="7">T11*$C$3+U11*57*$C$4</f>
        <v>17.82</v>
      </c>
      <c r="W11" s="38">
        <f t="shared" ref="W11:W17" si="8">A11*M11</f>
        <v>10</v>
      </c>
    </row>
    <row r="12" spans="1:23" ht="15" customHeight="1" x14ac:dyDescent="0.3">
      <c r="A12" s="37">
        <v>1</v>
      </c>
      <c r="B12" s="31" t="s">
        <v>46</v>
      </c>
      <c r="C12" s="30">
        <v>9</v>
      </c>
      <c r="D12" s="37">
        <v>1</v>
      </c>
      <c r="E12" s="40">
        <v>15</v>
      </c>
      <c r="F12" s="30" t="s">
        <v>36</v>
      </c>
      <c r="G12" s="29">
        <v>5</v>
      </c>
      <c r="H12" s="1">
        <v>3</v>
      </c>
      <c r="I12" s="37">
        <v>330</v>
      </c>
      <c r="J12" s="38">
        <f t="shared" si="0"/>
        <v>44.55</v>
      </c>
      <c r="K12" s="38">
        <f t="shared" si="1"/>
        <v>0</v>
      </c>
      <c r="L12" s="31" t="s">
        <v>48</v>
      </c>
      <c r="M12" s="37">
        <v>50</v>
      </c>
      <c r="N12" s="47">
        <v>4.5</v>
      </c>
      <c r="O12" s="37">
        <f t="shared" ref="O12:O17" si="9">D12</f>
        <v>1</v>
      </c>
      <c r="P12" s="40">
        <f t="shared" ref="P12:P17" si="10">E12</f>
        <v>15</v>
      </c>
      <c r="Q12" s="38">
        <f t="shared" si="2"/>
        <v>22.274999999999999</v>
      </c>
      <c r="R12" s="41">
        <f t="shared" si="3"/>
        <v>0.22240527182866554</v>
      </c>
      <c r="S12" s="38">
        <f t="shared" si="4"/>
        <v>0</v>
      </c>
      <c r="T12" s="38">
        <f t="shared" si="5"/>
        <v>22.274999999999999</v>
      </c>
      <c r="U12" s="38">
        <f t="shared" si="6"/>
        <v>0</v>
      </c>
      <c r="V12" s="38">
        <f t="shared" si="7"/>
        <v>4.4550000000000001</v>
      </c>
      <c r="W12" s="38">
        <f t="shared" si="8"/>
        <v>50</v>
      </c>
    </row>
    <row r="13" spans="1:23" ht="15" customHeight="1" x14ac:dyDescent="0.3">
      <c r="A13" s="37">
        <v>1</v>
      </c>
      <c r="B13" s="31" t="s">
        <v>49</v>
      </c>
      <c r="C13" s="30">
        <v>12</v>
      </c>
      <c r="D13" s="37">
        <v>5</v>
      </c>
      <c r="E13" s="40">
        <v>25</v>
      </c>
      <c r="F13" s="30" t="s">
        <v>50</v>
      </c>
      <c r="G13" s="29">
        <v>1</v>
      </c>
      <c r="H13" s="1">
        <v>2</v>
      </c>
      <c r="I13" s="37">
        <v>330</v>
      </c>
      <c r="J13" s="38">
        <f t="shared" ref="J13" si="11">C13*D13*G13*H13*I13/1000</f>
        <v>39.6</v>
      </c>
      <c r="K13" s="38">
        <f t="shared" ref="K13" si="12">J13*(E13-15)/(60-15)</f>
        <v>8.8000000000000007</v>
      </c>
      <c r="L13" s="31" t="s">
        <v>32</v>
      </c>
      <c r="M13" s="37">
        <v>5</v>
      </c>
      <c r="N13" s="46">
        <v>5</v>
      </c>
      <c r="O13" s="37">
        <f t="shared" si="9"/>
        <v>5</v>
      </c>
      <c r="P13" s="56">
        <v>20</v>
      </c>
      <c r="Q13" s="38">
        <f t="shared" si="2"/>
        <v>16.5</v>
      </c>
      <c r="R13" s="41">
        <f t="shared" si="3"/>
        <v>0.16474464579901152</v>
      </c>
      <c r="S13" s="38">
        <f t="shared" si="4"/>
        <v>1.8333333333333333</v>
      </c>
      <c r="T13" s="38">
        <f t="shared" si="5"/>
        <v>23.1</v>
      </c>
      <c r="U13" s="38">
        <f t="shared" si="6"/>
        <v>6.9666666666666677</v>
      </c>
      <c r="V13" s="38">
        <f t="shared" si="7"/>
        <v>4.62</v>
      </c>
      <c r="W13" s="38">
        <f t="shared" si="8"/>
        <v>5</v>
      </c>
    </row>
    <row r="14" spans="1:23" ht="15" customHeight="1" x14ac:dyDescent="0.3">
      <c r="A14" s="37">
        <v>1</v>
      </c>
      <c r="B14" s="31" t="s">
        <v>51</v>
      </c>
      <c r="C14" s="30">
        <v>70</v>
      </c>
      <c r="D14" s="37">
        <v>1</v>
      </c>
      <c r="E14" s="40">
        <v>15</v>
      </c>
      <c r="F14" s="30" t="s">
        <v>50</v>
      </c>
      <c r="G14" s="29">
        <v>1</v>
      </c>
      <c r="H14" s="1">
        <v>1</v>
      </c>
      <c r="I14" s="37">
        <v>165</v>
      </c>
      <c r="J14" s="38">
        <f>C14*D14*G14*H14*I14/1000</f>
        <v>11.55</v>
      </c>
      <c r="K14" s="38">
        <f>J14*(E14-15)/(60-15)</f>
        <v>0</v>
      </c>
      <c r="L14" s="37" t="s">
        <v>52</v>
      </c>
      <c r="M14" s="37">
        <v>500</v>
      </c>
      <c r="N14" s="46">
        <v>12</v>
      </c>
      <c r="O14" s="37">
        <f t="shared" si="9"/>
        <v>1</v>
      </c>
      <c r="P14" s="40">
        <f t="shared" si="10"/>
        <v>15</v>
      </c>
      <c r="Q14" s="38">
        <f t="shared" si="2"/>
        <v>1.98</v>
      </c>
      <c r="R14" s="41">
        <f t="shared" si="3"/>
        <v>1.9769357495881382E-2</v>
      </c>
      <c r="S14" s="38">
        <f t="shared" si="4"/>
        <v>0</v>
      </c>
      <c r="T14" s="38">
        <f t="shared" si="5"/>
        <v>9.57</v>
      </c>
      <c r="U14" s="38">
        <f t="shared" si="6"/>
        <v>0</v>
      </c>
      <c r="V14" s="38">
        <f t="shared" si="7"/>
        <v>1.9140000000000001</v>
      </c>
      <c r="W14" s="38">
        <f t="shared" si="8"/>
        <v>500</v>
      </c>
    </row>
    <row r="15" spans="1:23" x14ac:dyDescent="0.3">
      <c r="A15" s="37"/>
      <c r="B15" s="37"/>
      <c r="C15" s="30"/>
      <c r="D15" s="37"/>
      <c r="E15" s="40"/>
      <c r="F15" s="30"/>
      <c r="G15" s="29"/>
      <c r="H15" s="1"/>
      <c r="I15" s="37"/>
      <c r="J15" s="38">
        <f t="shared" ref="J15:J16" si="13">C15*D15*G15*H15*I15/1000</f>
        <v>0</v>
      </c>
      <c r="K15" s="38">
        <f t="shared" ref="K15:K16" si="14">J15*(E15-15)/(60-15)</f>
        <v>0</v>
      </c>
      <c r="L15" s="37"/>
      <c r="M15" s="37"/>
      <c r="N15" s="30">
        <f t="shared" ref="N15:N17" si="15">C15</f>
        <v>0</v>
      </c>
      <c r="O15" s="37">
        <f t="shared" si="9"/>
        <v>0</v>
      </c>
      <c r="P15" s="40">
        <f t="shared" si="10"/>
        <v>0</v>
      </c>
      <c r="Q15" s="38">
        <f t="shared" si="2"/>
        <v>0</v>
      </c>
      <c r="R15" s="41">
        <f t="shared" si="3"/>
        <v>0</v>
      </c>
      <c r="S15" s="38">
        <f t="shared" si="4"/>
        <v>0</v>
      </c>
      <c r="T15" s="38">
        <f t="shared" si="5"/>
        <v>0</v>
      </c>
      <c r="U15" s="38">
        <f t="shared" si="6"/>
        <v>0</v>
      </c>
      <c r="V15" s="38">
        <f t="shared" si="7"/>
        <v>0</v>
      </c>
      <c r="W15" s="38">
        <f t="shared" si="8"/>
        <v>0</v>
      </c>
    </row>
    <row r="16" spans="1:23" ht="15" customHeight="1" x14ac:dyDescent="0.3">
      <c r="A16" s="37"/>
      <c r="B16" s="31"/>
      <c r="C16" s="30"/>
      <c r="D16" s="37"/>
      <c r="E16" s="40"/>
      <c r="F16" s="30"/>
      <c r="G16" s="29"/>
      <c r="H16" s="1"/>
      <c r="I16" s="37"/>
      <c r="J16" s="38">
        <f t="shared" si="13"/>
        <v>0</v>
      </c>
      <c r="K16" s="38">
        <f t="shared" si="14"/>
        <v>0</v>
      </c>
      <c r="L16" s="31"/>
      <c r="M16" s="37"/>
      <c r="N16" s="30">
        <f t="shared" si="15"/>
        <v>0</v>
      </c>
      <c r="O16" s="37">
        <f t="shared" si="9"/>
        <v>0</v>
      </c>
      <c r="P16" s="40">
        <f t="shared" si="10"/>
        <v>0</v>
      </c>
      <c r="Q16" s="38">
        <f t="shared" si="2"/>
        <v>0</v>
      </c>
      <c r="R16" s="41">
        <f t="shared" si="3"/>
        <v>0</v>
      </c>
      <c r="S16" s="38">
        <f t="shared" si="4"/>
        <v>0</v>
      </c>
      <c r="T16" s="38">
        <f t="shared" si="5"/>
        <v>0</v>
      </c>
      <c r="U16" s="38">
        <f t="shared" si="6"/>
        <v>0</v>
      </c>
      <c r="V16" s="38">
        <f t="shared" si="7"/>
        <v>0</v>
      </c>
      <c r="W16" s="38">
        <f t="shared" si="8"/>
        <v>0</v>
      </c>
    </row>
    <row r="17" spans="1:23" ht="15" customHeight="1" x14ac:dyDescent="0.3">
      <c r="A17" s="37"/>
      <c r="B17" s="31"/>
      <c r="C17" s="30"/>
      <c r="D17" s="37"/>
      <c r="E17" s="40"/>
      <c r="F17" s="30"/>
      <c r="G17" s="29"/>
      <c r="H17" s="1"/>
      <c r="I17" s="37"/>
      <c r="J17" s="38">
        <f t="shared" si="0"/>
        <v>0</v>
      </c>
      <c r="K17" s="38">
        <f t="shared" si="1"/>
        <v>0</v>
      </c>
      <c r="L17" s="31"/>
      <c r="M17" s="37"/>
      <c r="N17" s="30">
        <f t="shared" si="15"/>
        <v>0</v>
      </c>
      <c r="O17" s="37">
        <f t="shared" si="9"/>
        <v>0</v>
      </c>
      <c r="P17" s="40">
        <f t="shared" si="10"/>
        <v>0</v>
      </c>
      <c r="Q17" s="38">
        <f t="shared" si="2"/>
        <v>0</v>
      </c>
      <c r="R17" s="41">
        <f t="shared" si="3"/>
        <v>0</v>
      </c>
      <c r="S17" s="38">
        <f t="shared" si="4"/>
        <v>0</v>
      </c>
      <c r="T17" s="38">
        <f t="shared" si="5"/>
        <v>0</v>
      </c>
      <c r="U17" s="38">
        <f t="shared" si="6"/>
        <v>0</v>
      </c>
      <c r="V17" s="38">
        <f t="shared" si="7"/>
        <v>0</v>
      </c>
      <c r="W17" s="38">
        <f t="shared" si="8"/>
        <v>0</v>
      </c>
    </row>
    <row r="18" spans="1:23" x14ac:dyDescent="0.3">
      <c r="A18" s="32"/>
      <c r="B18" s="32"/>
      <c r="C18" s="33"/>
      <c r="D18" s="32"/>
      <c r="E18" s="32"/>
      <c r="F18" s="32"/>
      <c r="G18" s="32"/>
      <c r="H18" s="34"/>
      <c r="I18" s="34" t="s">
        <v>33</v>
      </c>
      <c r="J18" s="2">
        <f>SUM(J10:J17)</f>
        <v>392.70000000000005</v>
      </c>
      <c r="K18" s="2">
        <f>SUM(K10:K17)</f>
        <v>149.60000000000002</v>
      </c>
      <c r="L18" s="32"/>
      <c r="M18" s="32"/>
      <c r="N18" s="32"/>
      <c r="O18" s="32"/>
      <c r="P18" s="34" t="s">
        <v>58</v>
      </c>
      <c r="Q18" s="2">
        <f>SUM(Q10:Q17)</f>
        <v>100.155</v>
      </c>
      <c r="R18" s="32"/>
      <c r="S18" s="2">
        <f>SUM(S10:S17)</f>
        <v>27.133333333333333</v>
      </c>
      <c r="T18" s="2">
        <f>SUM(T10:T17)</f>
        <v>292.54500000000002</v>
      </c>
      <c r="U18" s="2">
        <f>SUM(U10:U17)</f>
        <v>122.46666666666667</v>
      </c>
      <c r="V18" s="2">
        <f>SUM(S18:U18)</f>
        <v>442.14499999999998</v>
      </c>
      <c r="W18" s="2">
        <f>SUM(W10:W17)</f>
        <v>615</v>
      </c>
    </row>
    <row r="19" spans="1:23" x14ac:dyDescent="0.3">
      <c r="A19" s="32"/>
      <c r="B19" s="32"/>
      <c r="C19" s="33"/>
      <c r="D19" s="32"/>
      <c r="E19" s="32"/>
      <c r="F19" s="32"/>
      <c r="G19" s="32"/>
      <c r="H19" s="32"/>
      <c r="I19" s="35" t="s">
        <v>53</v>
      </c>
      <c r="J19" s="2">
        <f>J18/H3*1000</f>
        <v>261.8</v>
      </c>
      <c r="K19" s="32"/>
      <c r="L19" s="32"/>
      <c r="M19" s="32"/>
      <c r="N19" s="32"/>
      <c r="O19" s="32"/>
      <c r="P19" s="35" t="s">
        <v>53</v>
      </c>
      <c r="Q19" s="2" t="e">
        <f>Q18/O3*1000</f>
        <v>#DIV/0!</v>
      </c>
      <c r="R19" s="32"/>
      <c r="S19" s="32"/>
      <c r="T19" s="36"/>
      <c r="U19" s="35"/>
      <c r="V19" s="35"/>
      <c r="W19" s="32"/>
    </row>
    <row r="20" spans="1:23" x14ac:dyDescent="0.3">
      <c r="A20" s="32"/>
      <c r="B20" s="32"/>
      <c r="C20" s="33"/>
      <c r="D20" s="32"/>
      <c r="E20" s="32"/>
      <c r="F20" s="32"/>
      <c r="G20" s="32"/>
      <c r="H20" s="34"/>
      <c r="I20" s="34" t="s">
        <v>42</v>
      </c>
      <c r="J20" s="45">
        <f>J18/H2</f>
        <v>0.95780487804878056</v>
      </c>
      <c r="K20" s="32"/>
      <c r="L20" s="32"/>
      <c r="M20" s="32"/>
      <c r="N20" s="32"/>
      <c r="O20" s="32"/>
      <c r="P20" s="32"/>
      <c r="Q20" s="32"/>
      <c r="R20" s="32"/>
      <c r="S20" s="32"/>
      <c r="T20" s="36"/>
      <c r="U20" s="35"/>
      <c r="V20" s="35"/>
      <c r="W20" s="32"/>
    </row>
    <row r="21" spans="1:23" x14ac:dyDescent="0.3">
      <c r="M21" s="52"/>
      <c r="N21" s="51" t="s">
        <v>60</v>
      </c>
      <c r="O21" s="52"/>
    </row>
    <row r="22" spans="1:23" x14ac:dyDescent="0.3">
      <c r="M22" s="53"/>
      <c r="N22" s="54" t="s">
        <v>61</v>
      </c>
      <c r="O22" s="53"/>
    </row>
    <row r="28" spans="1:23" x14ac:dyDescent="0.3">
      <c r="B28" s="43" t="s">
        <v>39</v>
      </c>
      <c r="C28" s="43" t="s">
        <v>4</v>
      </c>
    </row>
    <row r="29" spans="1:23" x14ac:dyDescent="0.3">
      <c r="B29" s="49" t="s">
        <v>36</v>
      </c>
      <c r="C29" s="48">
        <f>SUMIF($F$10:$F$17,B29,$J$10:$J$17)</f>
        <v>341.55</v>
      </c>
    </row>
    <row r="30" spans="1:23" x14ac:dyDescent="0.3">
      <c r="B30" s="49" t="s">
        <v>50</v>
      </c>
      <c r="C30" s="48">
        <f t="shared" ref="C30" si="16">SUMIF($F$10:$F$17,B30,$J$10:$J$17)</f>
        <v>51.150000000000006</v>
      </c>
    </row>
    <row r="31" spans="1:23" x14ac:dyDescent="0.3">
      <c r="B31" s="49"/>
      <c r="C31" s="48"/>
    </row>
    <row r="32" spans="1:23" x14ac:dyDescent="0.3">
      <c r="B32" s="49"/>
      <c r="C32" s="48"/>
    </row>
    <row r="33" spans="2:3" x14ac:dyDescent="0.3">
      <c r="B33" s="49"/>
      <c r="C33" s="48"/>
    </row>
    <row r="34" spans="2:3" x14ac:dyDescent="0.3">
      <c r="B34" s="49"/>
      <c r="C34" s="48"/>
    </row>
    <row r="35" spans="2:3" x14ac:dyDescent="0.3">
      <c r="B35" s="49"/>
      <c r="C35" s="48"/>
    </row>
  </sheetData>
  <mergeCells count="2">
    <mergeCell ref="D6:K6"/>
    <mergeCell ref="L6:S6"/>
  </mergeCells>
  <dataValidations count="1">
    <dataValidation type="list" allowBlank="1" showInputMessage="1" showErrorMessage="1" sqref="F10:F17" xr:uid="{00000000-0002-0000-0000-000000000000}">
      <formula1>$B$29:$B$35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7"/>
  <sheetViews>
    <sheetView workbookViewId="0">
      <selection activeCell="A9" sqref="A9"/>
    </sheetView>
  </sheetViews>
  <sheetFormatPr baseColWidth="10" defaultColWidth="11.44140625" defaultRowHeight="14.4" x14ac:dyDescent="0.3"/>
  <cols>
    <col min="1" max="1" width="6.109375" customWidth="1"/>
    <col min="2" max="2" width="25.6640625" customWidth="1"/>
    <col min="3" max="5" width="7.6640625" customWidth="1"/>
    <col min="6" max="6" width="9.6640625" customWidth="1"/>
    <col min="7" max="11" width="7.6640625" customWidth="1"/>
    <col min="12" max="12" width="25.6640625" customWidth="1"/>
    <col min="13" max="23" width="7.6640625" customWidth="1"/>
  </cols>
  <sheetData>
    <row r="1" spans="1:23" ht="18" x14ac:dyDescent="0.35">
      <c r="A1" s="3" t="s">
        <v>34</v>
      </c>
      <c r="B1" s="3"/>
      <c r="C1" s="4"/>
      <c r="Q1" s="5"/>
    </row>
    <row r="2" spans="1:23" x14ac:dyDescent="0.3">
      <c r="B2" s="6" t="s">
        <v>35</v>
      </c>
      <c r="C2" s="42"/>
      <c r="D2" s="39" t="s">
        <v>1</v>
      </c>
      <c r="G2" s="50" t="s">
        <v>59</v>
      </c>
      <c r="H2" s="44"/>
      <c r="I2" s="39" t="s">
        <v>4</v>
      </c>
      <c r="L2" s="39" t="s">
        <v>43</v>
      </c>
    </row>
    <row r="3" spans="1:23" x14ac:dyDescent="0.3">
      <c r="B3" s="6" t="s">
        <v>40</v>
      </c>
      <c r="C3" s="42"/>
      <c r="D3" s="39" t="s">
        <v>2</v>
      </c>
      <c r="G3" s="50" t="s">
        <v>57</v>
      </c>
      <c r="H3" s="44"/>
      <c r="I3" s="39" t="s">
        <v>56</v>
      </c>
    </row>
    <row r="4" spans="1:23" x14ac:dyDescent="0.3">
      <c r="G4" s="50" t="s">
        <v>55</v>
      </c>
      <c r="H4" s="44"/>
      <c r="I4" s="39" t="s">
        <v>54</v>
      </c>
    </row>
    <row r="6" spans="1:23" x14ac:dyDescent="0.3">
      <c r="A6" s="7" t="s">
        <v>6</v>
      </c>
      <c r="B6" s="8"/>
      <c r="C6" s="9"/>
      <c r="D6" s="57" t="s">
        <v>7</v>
      </c>
      <c r="E6" s="58"/>
      <c r="F6" s="58"/>
      <c r="G6" s="58"/>
      <c r="H6" s="58"/>
      <c r="I6" s="58"/>
      <c r="J6" s="58"/>
      <c r="K6" s="59"/>
      <c r="L6" s="57" t="s">
        <v>8</v>
      </c>
      <c r="M6" s="58"/>
      <c r="N6" s="58"/>
      <c r="O6" s="58"/>
      <c r="P6" s="58"/>
      <c r="Q6" s="58"/>
      <c r="R6" s="58"/>
      <c r="S6" s="59"/>
      <c r="T6" s="10" t="s">
        <v>9</v>
      </c>
      <c r="U6" s="11"/>
      <c r="V6" s="11"/>
      <c r="W6" s="12"/>
    </row>
    <row r="7" spans="1:23" x14ac:dyDescent="0.3">
      <c r="A7" s="13" t="s">
        <v>10</v>
      </c>
      <c r="B7" s="14" t="s">
        <v>11</v>
      </c>
      <c r="C7" s="15" t="s">
        <v>12</v>
      </c>
      <c r="D7" s="15" t="s">
        <v>13</v>
      </c>
      <c r="E7" s="15" t="s">
        <v>14</v>
      </c>
      <c r="F7" s="16" t="s">
        <v>5</v>
      </c>
      <c r="G7" s="15" t="s">
        <v>15</v>
      </c>
      <c r="H7" s="15" t="s">
        <v>15</v>
      </c>
      <c r="I7" s="15" t="s">
        <v>15</v>
      </c>
      <c r="J7" s="15" t="s">
        <v>16</v>
      </c>
      <c r="K7" s="15" t="s">
        <v>17</v>
      </c>
      <c r="L7" s="15" t="s">
        <v>18</v>
      </c>
      <c r="M7" s="15" t="s">
        <v>19</v>
      </c>
      <c r="N7" s="15" t="s">
        <v>12</v>
      </c>
      <c r="O7" s="15" t="s">
        <v>13</v>
      </c>
      <c r="P7" s="15" t="s">
        <v>20</v>
      </c>
      <c r="Q7" s="15" t="s">
        <v>16</v>
      </c>
      <c r="R7" s="15" t="s">
        <v>3</v>
      </c>
      <c r="S7" s="15" t="s">
        <v>17</v>
      </c>
      <c r="T7" s="15" t="s">
        <v>21</v>
      </c>
      <c r="U7" s="15" t="s">
        <v>22</v>
      </c>
      <c r="V7" s="15" t="s">
        <v>21</v>
      </c>
      <c r="W7" s="15" t="s">
        <v>23</v>
      </c>
    </row>
    <row r="8" spans="1:23" x14ac:dyDescent="0.3">
      <c r="A8" s="17" t="s">
        <v>24</v>
      </c>
      <c r="B8" s="18"/>
      <c r="C8" s="19" t="s">
        <v>25</v>
      </c>
      <c r="D8" s="16" t="s">
        <v>26</v>
      </c>
      <c r="E8" s="16" t="s">
        <v>27</v>
      </c>
      <c r="F8" s="16"/>
      <c r="G8" s="16" t="s">
        <v>28</v>
      </c>
      <c r="H8" s="16" t="s">
        <v>37</v>
      </c>
      <c r="I8" s="16" t="s">
        <v>38</v>
      </c>
      <c r="J8" s="16" t="s">
        <v>4</v>
      </c>
      <c r="K8" s="16" t="s">
        <v>4</v>
      </c>
      <c r="L8" s="19"/>
      <c r="M8" s="19" t="s">
        <v>30</v>
      </c>
      <c r="N8" s="19" t="s">
        <v>25</v>
      </c>
      <c r="O8" s="19" t="s">
        <v>26</v>
      </c>
      <c r="P8" s="19"/>
      <c r="Q8" s="19" t="s">
        <v>4</v>
      </c>
      <c r="R8" s="19" t="s">
        <v>29</v>
      </c>
      <c r="S8" s="19" t="s">
        <v>4</v>
      </c>
      <c r="T8" s="19" t="s">
        <v>4</v>
      </c>
      <c r="U8" s="19" t="s">
        <v>4</v>
      </c>
      <c r="V8" s="19" t="s">
        <v>31</v>
      </c>
      <c r="W8" s="19" t="s">
        <v>0</v>
      </c>
    </row>
    <row r="9" spans="1:23" x14ac:dyDescent="0.3">
      <c r="A9" s="20" t="s">
        <v>41</v>
      </c>
      <c r="B9" s="21"/>
      <c r="C9" s="20"/>
      <c r="D9" s="22"/>
      <c r="E9" s="23"/>
      <c r="F9" s="23"/>
      <c r="G9" s="23"/>
      <c r="H9" s="23"/>
      <c r="I9" s="23"/>
      <c r="J9" s="25"/>
      <c r="K9" s="27"/>
      <c r="L9" s="22"/>
      <c r="M9" s="23"/>
      <c r="N9" s="24"/>
      <c r="O9" s="23"/>
      <c r="P9" s="23"/>
      <c r="Q9" s="25"/>
      <c r="R9" s="26"/>
      <c r="S9" s="27"/>
      <c r="T9" s="28"/>
      <c r="U9" s="25"/>
      <c r="V9" s="25"/>
      <c r="W9" s="27"/>
    </row>
    <row r="10" spans="1:23" ht="15" customHeight="1" x14ac:dyDescent="0.3">
      <c r="A10" s="37"/>
      <c r="B10" s="31"/>
      <c r="C10" s="30"/>
      <c r="D10" s="37"/>
      <c r="E10" s="40"/>
      <c r="F10" s="30"/>
      <c r="G10" s="29"/>
      <c r="H10" s="1"/>
      <c r="I10" s="37"/>
      <c r="J10" s="38">
        <f>C10*D10*G10*H10*I10/1000</f>
        <v>0</v>
      </c>
      <c r="K10" s="38">
        <f>J10*(E10-15)/(60-15)</f>
        <v>0</v>
      </c>
      <c r="L10" s="37"/>
      <c r="M10" s="37"/>
      <c r="N10" s="30">
        <f t="shared" ref="N10:N16" si="0">C10</f>
        <v>0</v>
      </c>
      <c r="O10" s="37">
        <f t="shared" ref="O10:O16" si="1">D10</f>
        <v>0</v>
      </c>
      <c r="P10" s="40">
        <f t="shared" ref="P10:P16" si="2">E10</f>
        <v>0</v>
      </c>
      <c r="Q10" s="38">
        <f>N10*O10*G10*H10*I10/1000</f>
        <v>0</v>
      </c>
      <c r="R10" s="41" t="e">
        <f>Q10/$Q$20</f>
        <v>#DIV/0!</v>
      </c>
      <c r="S10" s="38">
        <f>Q10*(P10-15)/(60-15)</f>
        <v>0</v>
      </c>
      <c r="T10" s="38">
        <f>J10-Q10</f>
        <v>0</v>
      </c>
      <c r="U10" s="38">
        <f>K10-S10</f>
        <v>0</v>
      </c>
      <c r="V10" s="38">
        <f>T10*$C$2+U10*57*$C$3</f>
        <v>0</v>
      </c>
      <c r="W10" s="38">
        <f>A10*M10</f>
        <v>0</v>
      </c>
    </row>
    <row r="11" spans="1:23" x14ac:dyDescent="0.3">
      <c r="A11" s="37"/>
      <c r="B11" s="37"/>
      <c r="C11" s="30"/>
      <c r="D11" s="37"/>
      <c r="E11" s="40"/>
      <c r="F11" s="30"/>
      <c r="G11" s="29"/>
      <c r="H11" s="1"/>
      <c r="I11" s="37"/>
      <c r="J11" s="38">
        <f t="shared" ref="J11:J19" si="3">C11*D11*G11*H11*I11/1000</f>
        <v>0</v>
      </c>
      <c r="K11" s="38">
        <f t="shared" ref="K11:K19" si="4">J11*(E11-15)/(60-15)</f>
        <v>0</v>
      </c>
      <c r="L11" s="37"/>
      <c r="M11" s="37"/>
      <c r="N11" s="30">
        <f t="shared" si="0"/>
        <v>0</v>
      </c>
      <c r="O11" s="37">
        <f t="shared" si="1"/>
        <v>0</v>
      </c>
      <c r="P11" s="40">
        <f t="shared" si="2"/>
        <v>0</v>
      </c>
      <c r="Q11" s="38">
        <f t="shared" ref="Q11:Q19" si="5">N11*O11*G11*H11*I11/1000</f>
        <v>0</v>
      </c>
      <c r="R11" s="41" t="e">
        <f t="shared" ref="R11:R19" si="6">Q11/$Q$20</f>
        <v>#DIV/0!</v>
      </c>
      <c r="S11" s="38">
        <f t="shared" ref="S11:S19" si="7">Q11*(P11-15)/(60-15)</f>
        <v>0</v>
      </c>
      <c r="T11" s="38">
        <f t="shared" ref="T11:T19" si="8">J11-Q11</f>
        <v>0</v>
      </c>
      <c r="U11" s="38">
        <f t="shared" ref="U11:U19" si="9">K11-S11</f>
        <v>0</v>
      </c>
      <c r="V11" s="38">
        <f t="shared" ref="V11:V19" si="10">T11*$C$2+U11*57*$C$3</f>
        <v>0</v>
      </c>
      <c r="W11" s="38">
        <f t="shared" ref="W11:W19" si="11">A11*M11</f>
        <v>0</v>
      </c>
    </row>
    <row r="12" spans="1:23" ht="15" customHeight="1" x14ac:dyDescent="0.3">
      <c r="A12" s="37"/>
      <c r="B12" s="31"/>
      <c r="C12" s="30"/>
      <c r="D12" s="37"/>
      <c r="E12" s="40"/>
      <c r="F12" s="30"/>
      <c r="G12" s="29"/>
      <c r="H12" s="1"/>
      <c r="I12" s="37"/>
      <c r="J12" s="38">
        <f t="shared" si="3"/>
        <v>0</v>
      </c>
      <c r="K12" s="38">
        <f t="shared" si="4"/>
        <v>0</v>
      </c>
      <c r="L12" s="37"/>
      <c r="M12" s="37"/>
      <c r="N12" s="30">
        <f t="shared" si="0"/>
        <v>0</v>
      </c>
      <c r="O12" s="37">
        <f t="shared" si="1"/>
        <v>0</v>
      </c>
      <c r="P12" s="40">
        <f t="shared" si="2"/>
        <v>0</v>
      </c>
      <c r="Q12" s="38">
        <f t="shared" si="5"/>
        <v>0</v>
      </c>
      <c r="R12" s="41" t="e">
        <f t="shared" si="6"/>
        <v>#DIV/0!</v>
      </c>
      <c r="S12" s="38">
        <f t="shared" si="7"/>
        <v>0</v>
      </c>
      <c r="T12" s="38">
        <f t="shared" si="8"/>
        <v>0</v>
      </c>
      <c r="U12" s="38">
        <f t="shared" si="9"/>
        <v>0</v>
      </c>
      <c r="V12" s="38">
        <f t="shared" si="10"/>
        <v>0</v>
      </c>
      <c r="W12" s="38">
        <f t="shared" si="11"/>
        <v>0</v>
      </c>
    </row>
    <row r="13" spans="1:23" ht="15" customHeight="1" x14ac:dyDescent="0.3">
      <c r="A13" s="37"/>
      <c r="B13" s="31"/>
      <c r="C13" s="30"/>
      <c r="D13" s="37"/>
      <c r="E13" s="40"/>
      <c r="F13" s="30"/>
      <c r="G13" s="29"/>
      <c r="H13" s="1"/>
      <c r="I13" s="37"/>
      <c r="J13" s="38">
        <f t="shared" si="3"/>
        <v>0</v>
      </c>
      <c r="K13" s="38">
        <f t="shared" si="4"/>
        <v>0</v>
      </c>
      <c r="L13" s="37"/>
      <c r="M13" s="37"/>
      <c r="N13" s="30">
        <f t="shared" si="0"/>
        <v>0</v>
      </c>
      <c r="O13" s="37">
        <f t="shared" si="1"/>
        <v>0</v>
      </c>
      <c r="P13" s="40">
        <f t="shared" si="2"/>
        <v>0</v>
      </c>
      <c r="Q13" s="38">
        <f t="shared" si="5"/>
        <v>0</v>
      </c>
      <c r="R13" s="41" t="e">
        <f t="shared" si="6"/>
        <v>#DIV/0!</v>
      </c>
      <c r="S13" s="38">
        <f t="shared" si="7"/>
        <v>0</v>
      </c>
      <c r="T13" s="38">
        <f t="shared" si="8"/>
        <v>0</v>
      </c>
      <c r="U13" s="38">
        <f t="shared" si="9"/>
        <v>0</v>
      </c>
      <c r="V13" s="38">
        <f t="shared" si="10"/>
        <v>0</v>
      </c>
      <c r="W13" s="38">
        <f t="shared" si="11"/>
        <v>0</v>
      </c>
    </row>
    <row r="14" spans="1:23" x14ac:dyDescent="0.3">
      <c r="A14" s="20" t="s">
        <v>41</v>
      </c>
      <c r="B14" s="21"/>
      <c r="C14" s="20"/>
      <c r="D14" s="22"/>
      <c r="E14" s="23"/>
      <c r="F14" s="23"/>
      <c r="G14" s="23"/>
      <c r="H14" s="23"/>
      <c r="I14" s="23"/>
      <c r="J14" s="25"/>
      <c r="K14" s="27"/>
      <c r="L14" s="22"/>
      <c r="M14" s="23"/>
      <c r="N14" s="24"/>
      <c r="O14" s="23"/>
      <c r="P14" s="23"/>
      <c r="Q14" s="25"/>
      <c r="R14" s="26"/>
      <c r="S14" s="27"/>
      <c r="T14" s="28"/>
      <c r="U14" s="25"/>
      <c r="V14" s="25"/>
      <c r="W14" s="27"/>
    </row>
    <row r="15" spans="1:23" ht="15" customHeight="1" x14ac:dyDescent="0.3">
      <c r="A15" s="37"/>
      <c r="B15" s="31"/>
      <c r="C15" s="30"/>
      <c r="D15" s="37"/>
      <c r="E15" s="40"/>
      <c r="F15" s="30"/>
      <c r="G15" s="29"/>
      <c r="H15" s="1"/>
      <c r="I15" s="37"/>
      <c r="J15" s="38">
        <f t="shared" ref="J15" si="12">C15*D15*G15*H15*I15/1000</f>
        <v>0</v>
      </c>
      <c r="K15" s="38">
        <f t="shared" ref="K15" si="13">J15*(E15-15)/(60-15)</f>
        <v>0</v>
      </c>
      <c r="L15" s="37"/>
      <c r="M15" s="37"/>
      <c r="N15" s="30">
        <f t="shared" ref="N15" si="14">C15</f>
        <v>0</v>
      </c>
      <c r="O15" s="37">
        <f t="shared" ref="O15" si="15">D15</f>
        <v>0</v>
      </c>
      <c r="P15" s="40">
        <f t="shared" ref="P15" si="16">E15</f>
        <v>0</v>
      </c>
      <c r="Q15" s="38">
        <f t="shared" ref="Q15" si="17">N15*O15*G15*H15*I15/1000</f>
        <v>0</v>
      </c>
      <c r="R15" s="41" t="e">
        <f t="shared" ref="R15" si="18">Q15/$Q$20</f>
        <v>#DIV/0!</v>
      </c>
      <c r="S15" s="38">
        <f t="shared" ref="S15" si="19">Q15*(P15-15)/(60-15)</f>
        <v>0</v>
      </c>
      <c r="T15" s="38">
        <f t="shared" ref="T15" si="20">J15-Q15</f>
        <v>0</v>
      </c>
      <c r="U15" s="38">
        <f t="shared" ref="U15" si="21">K15-S15</f>
        <v>0</v>
      </c>
      <c r="V15" s="38">
        <f t="shared" ref="V15" si="22">T15*$C$2+U15*57*$C$3</f>
        <v>0</v>
      </c>
      <c r="W15" s="38">
        <f t="shared" ref="W15" si="23">A15*M15</f>
        <v>0</v>
      </c>
    </row>
    <row r="16" spans="1:23" ht="15" customHeight="1" x14ac:dyDescent="0.3">
      <c r="A16" s="37"/>
      <c r="B16" s="31"/>
      <c r="C16" s="30"/>
      <c r="D16" s="37"/>
      <c r="E16" s="40"/>
      <c r="F16" s="30"/>
      <c r="G16" s="29"/>
      <c r="H16" s="1"/>
      <c r="I16" s="37"/>
      <c r="J16" s="38">
        <f>C16*D16*G16*H16*I16/1000</f>
        <v>0</v>
      </c>
      <c r="K16" s="38">
        <f>J16*(E16-15)/(60-15)</f>
        <v>0</v>
      </c>
      <c r="L16" s="37"/>
      <c r="M16" s="37"/>
      <c r="N16" s="30">
        <f t="shared" si="0"/>
        <v>0</v>
      </c>
      <c r="O16" s="37">
        <f t="shared" si="1"/>
        <v>0</v>
      </c>
      <c r="P16" s="40">
        <f t="shared" si="2"/>
        <v>0</v>
      </c>
      <c r="Q16" s="38">
        <f t="shared" si="5"/>
        <v>0</v>
      </c>
      <c r="R16" s="41" t="e">
        <f t="shared" si="6"/>
        <v>#DIV/0!</v>
      </c>
      <c r="S16" s="38">
        <f t="shared" si="7"/>
        <v>0</v>
      </c>
      <c r="T16" s="38">
        <f t="shared" si="8"/>
        <v>0</v>
      </c>
      <c r="U16" s="38">
        <f t="shared" si="9"/>
        <v>0</v>
      </c>
      <c r="V16" s="38">
        <f t="shared" si="10"/>
        <v>0</v>
      </c>
      <c r="W16" s="38">
        <f t="shared" si="11"/>
        <v>0</v>
      </c>
    </row>
    <row r="17" spans="1:23" x14ac:dyDescent="0.3">
      <c r="A17" s="37"/>
      <c r="B17" s="37"/>
      <c r="C17" s="30"/>
      <c r="D17" s="37"/>
      <c r="E17" s="40"/>
      <c r="F17" s="30"/>
      <c r="G17" s="29"/>
      <c r="H17" s="1"/>
      <c r="I17" s="37"/>
      <c r="J17" s="38">
        <f t="shared" ref="J17:J18" si="24">C17*D17*G17*H17*I17/1000</f>
        <v>0</v>
      </c>
      <c r="K17" s="38">
        <f t="shared" ref="K17:K18" si="25">J17*(E17-15)/(60-15)</f>
        <v>0</v>
      </c>
      <c r="L17" s="37"/>
      <c r="M17" s="37"/>
      <c r="N17" s="30">
        <f t="shared" ref="N17:N19" si="26">C17</f>
        <v>0</v>
      </c>
      <c r="O17" s="37">
        <f t="shared" ref="O17:P19" si="27">D17</f>
        <v>0</v>
      </c>
      <c r="P17" s="40">
        <f t="shared" si="27"/>
        <v>0</v>
      </c>
      <c r="Q17" s="38">
        <f t="shared" si="5"/>
        <v>0</v>
      </c>
      <c r="R17" s="41" t="e">
        <f t="shared" si="6"/>
        <v>#DIV/0!</v>
      </c>
      <c r="S17" s="38">
        <f t="shared" si="7"/>
        <v>0</v>
      </c>
      <c r="T17" s="38">
        <f t="shared" si="8"/>
        <v>0</v>
      </c>
      <c r="U17" s="38">
        <f t="shared" si="9"/>
        <v>0</v>
      </c>
      <c r="V17" s="38">
        <f t="shared" si="10"/>
        <v>0</v>
      </c>
      <c r="W17" s="38">
        <f t="shared" si="11"/>
        <v>0</v>
      </c>
    </row>
    <row r="18" spans="1:23" ht="15" customHeight="1" x14ac:dyDescent="0.3">
      <c r="A18" s="37"/>
      <c r="B18" s="31"/>
      <c r="C18" s="30"/>
      <c r="D18" s="37"/>
      <c r="E18" s="40"/>
      <c r="F18" s="30"/>
      <c r="G18" s="29"/>
      <c r="H18" s="1"/>
      <c r="I18" s="37"/>
      <c r="J18" s="38">
        <f t="shared" si="24"/>
        <v>0</v>
      </c>
      <c r="K18" s="38">
        <f t="shared" si="25"/>
        <v>0</v>
      </c>
      <c r="L18" s="31"/>
      <c r="M18" s="37"/>
      <c r="N18" s="30">
        <f t="shared" si="26"/>
        <v>0</v>
      </c>
      <c r="O18" s="37">
        <f t="shared" si="27"/>
        <v>0</v>
      </c>
      <c r="P18" s="40">
        <f t="shared" si="27"/>
        <v>0</v>
      </c>
      <c r="Q18" s="38">
        <f t="shared" si="5"/>
        <v>0</v>
      </c>
      <c r="R18" s="41" t="e">
        <f t="shared" si="6"/>
        <v>#DIV/0!</v>
      </c>
      <c r="S18" s="38">
        <f t="shared" si="7"/>
        <v>0</v>
      </c>
      <c r="T18" s="38">
        <f t="shared" si="8"/>
        <v>0</v>
      </c>
      <c r="U18" s="38">
        <f t="shared" si="9"/>
        <v>0</v>
      </c>
      <c r="V18" s="38">
        <f t="shared" si="10"/>
        <v>0</v>
      </c>
      <c r="W18" s="38">
        <f t="shared" si="11"/>
        <v>0</v>
      </c>
    </row>
    <row r="19" spans="1:23" ht="15" customHeight="1" x14ac:dyDescent="0.3">
      <c r="A19" s="37"/>
      <c r="B19" s="31"/>
      <c r="C19" s="30"/>
      <c r="D19" s="37"/>
      <c r="E19" s="40"/>
      <c r="F19" s="30"/>
      <c r="G19" s="29"/>
      <c r="H19" s="1"/>
      <c r="I19" s="37"/>
      <c r="J19" s="38">
        <f t="shared" si="3"/>
        <v>0</v>
      </c>
      <c r="K19" s="38">
        <f t="shared" si="4"/>
        <v>0</v>
      </c>
      <c r="L19" s="31"/>
      <c r="M19" s="37"/>
      <c r="N19" s="30">
        <f t="shared" si="26"/>
        <v>0</v>
      </c>
      <c r="O19" s="37">
        <f t="shared" si="27"/>
        <v>0</v>
      </c>
      <c r="P19" s="40">
        <f t="shared" si="27"/>
        <v>0</v>
      </c>
      <c r="Q19" s="38">
        <f t="shared" si="5"/>
        <v>0</v>
      </c>
      <c r="R19" s="41" t="e">
        <f t="shared" si="6"/>
        <v>#DIV/0!</v>
      </c>
      <c r="S19" s="38">
        <f t="shared" si="7"/>
        <v>0</v>
      </c>
      <c r="T19" s="38">
        <f t="shared" si="8"/>
        <v>0</v>
      </c>
      <c r="U19" s="38">
        <f t="shared" si="9"/>
        <v>0</v>
      </c>
      <c r="V19" s="38">
        <f t="shared" si="10"/>
        <v>0</v>
      </c>
      <c r="W19" s="38">
        <f t="shared" si="11"/>
        <v>0</v>
      </c>
    </row>
    <row r="20" spans="1:23" x14ac:dyDescent="0.3">
      <c r="A20" s="32"/>
      <c r="B20" s="32"/>
      <c r="C20" s="33"/>
      <c r="D20" s="32"/>
      <c r="E20" s="32"/>
      <c r="F20" s="32"/>
      <c r="G20" s="32"/>
      <c r="H20" s="34"/>
      <c r="I20" s="34" t="s">
        <v>33</v>
      </c>
      <c r="J20" s="2">
        <f>SUM(J10:J19)</f>
        <v>0</v>
      </c>
      <c r="K20" s="2">
        <f>SUM(K10:K19)</f>
        <v>0</v>
      </c>
      <c r="L20" s="32"/>
      <c r="M20" s="32"/>
      <c r="N20" s="32"/>
      <c r="O20" s="32"/>
      <c r="P20" s="34" t="s">
        <v>58</v>
      </c>
      <c r="Q20" s="2">
        <f>SUM(Q10:Q19)</f>
        <v>0</v>
      </c>
      <c r="R20" s="32"/>
      <c r="S20" s="2">
        <f>SUM(S10:S19)</f>
        <v>0</v>
      </c>
      <c r="T20" s="2">
        <f>SUM(T10:T19)</f>
        <v>0</v>
      </c>
      <c r="U20" s="2">
        <f>SUM(U10:U19)</f>
        <v>0</v>
      </c>
      <c r="V20" s="2">
        <f>SUM(S20:U20)</f>
        <v>0</v>
      </c>
      <c r="W20" s="2">
        <f>SUM(W10:W19)</f>
        <v>0</v>
      </c>
    </row>
    <row r="21" spans="1:23" x14ac:dyDescent="0.3">
      <c r="A21" s="32"/>
      <c r="B21" s="32"/>
      <c r="C21" s="33"/>
      <c r="D21" s="32"/>
      <c r="E21" s="32"/>
      <c r="F21" s="32"/>
      <c r="G21" s="32"/>
      <c r="H21" s="32"/>
      <c r="I21" s="35" t="s">
        <v>53</v>
      </c>
      <c r="J21" s="2" t="e">
        <f>J20/$H$3*1000</f>
        <v>#DIV/0!</v>
      </c>
      <c r="K21" s="32"/>
      <c r="L21" s="32"/>
      <c r="M21" s="32"/>
      <c r="N21" s="32"/>
      <c r="O21" s="32"/>
      <c r="P21" s="35" t="s">
        <v>53</v>
      </c>
      <c r="Q21" s="2" t="e">
        <f>Q20/$H$3*1000</f>
        <v>#DIV/0!</v>
      </c>
      <c r="R21" s="32"/>
      <c r="S21" s="32"/>
      <c r="T21" s="36"/>
      <c r="U21" s="35"/>
      <c r="V21" s="35"/>
      <c r="W21" s="32"/>
    </row>
    <row r="22" spans="1:23" x14ac:dyDescent="0.3">
      <c r="A22" s="32"/>
      <c r="B22" s="32"/>
      <c r="C22" s="33"/>
      <c r="D22" s="32"/>
      <c r="E22" s="32"/>
      <c r="F22" s="32"/>
      <c r="G22" s="32"/>
      <c r="H22" s="34"/>
      <c r="I22" s="34" t="s">
        <v>42</v>
      </c>
      <c r="J22" s="45" t="e">
        <f>J20/H2</f>
        <v>#DIV/0!</v>
      </c>
      <c r="K22" s="32"/>
      <c r="L22" s="32"/>
      <c r="M22" s="32"/>
      <c r="N22" s="32"/>
      <c r="O22" s="32"/>
      <c r="P22" s="32"/>
      <c r="Q22" s="32"/>
      <c r="R22" s="32"/>
      <c r="S22" s="32"/>
      <c r="T22" s="36"/>
      <c r="U22" s="35"/>
      <c r="V22" s="35"/>
      <c r="W22" s="32"/>
    </row>
    <row r="30" spans="1:23" x14ac:dyDescent="0.3">
      <c r="B30" s="43" t="s">
        <v>39</v>
      </c>
      <c r="C30" s="43" t="s">
        <v>4</v>
      </c>
    </row>
    <row r="31" spans="1:23" x14ac:dyDescent="0.3">
      <c r="B31" s="49" t="s">
        <v>36</v>
      </c>
      <c r="C31" s="48">
        <f>SUMIF($F$10:$F$19,B31,$J$10:$J$19)</f>
        <v>0</v>
      </c>
    </row>
    <row r="32" spans="1:23" x14ac:dyDescent="0.3">
      <c r="B32" s="49"/>
      <c r="C32" s="48">
        <f t="shared" ref="C32:C37" si="28">SUMIF($F$10:$F$19,B32,$J$10:$J$19)</f>
        <v>0</v>
      </c>
    </row>
    <row r="33" spans="2:3" x14ac:dyDescent="0.3">
      <c r="B33" s="49"/>
      <c r="C33" s="48">
        <f t="shared" si="28"/>
        <v>0</v>
      </c>
    </row>
    <row r="34" spans="2:3" x14ac:dyDescent="0.3">
      <c r="B34" s="49"/>
      <c r="C34" s="48">
        <f t="shared" si="28"/>
        <v>0</v>
      </c>
    </row>
    <row r="35" spans="2:3" x14ac:dyDescent="0.3">
      <c r="B35" s="49"/>
      <c r="C35" s="48">
        <f t="shared" si="28"/>
        <v>0</v>
      </c>
    </row>
    <row r="36" spans="2:3" x14ac:dyDescent="0.3">
      <c r="B36" s="49"/>
      <c r="C36" s="48">
        <f t="shared" si="28"/>
        <v>0</v>
      </c>
    </row>
    <row r="37" spans="2:3" x14ac:dyDescent="0.3">
      <c r="B37" s="49"/>
      <c r="C37" s="48">
        <f t="shared" si="28"/>
        <v>0</v>
      </c>
    </row>
  </sheetData>
  <mergeCells count="2">
    <mergeCell ref="D6:K6"/>
    <mergeCell ref="L6:S6"/>
  </mergeCells>
  <dataValidations count="1">
    <dataValidation type="list" allowBlank="1" showInputMessage="1" showErrorMessage="1" sqref="F10:F13 F15:F19" xr:uid="{00000000-0002-0000-0100-000000000000}">
      <formula1>$B$31:$B$37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exemple</vt:lpstr>
      <vt:lpstr>calculette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Pierre-Yves</dc:creator>
  <cp:lastModifiedBy>Pierre-Yves</cp:lastModifiedBy>
  <dcterms:created xsi:type="dcterms:W3CDTF">2018-01-29T20:28:46Z</dcterms:created>
  <dcterms:modified xsi:type="dcterms:W3CDTF">2023-09-27T05:21:55Z</dcterms:modified>
</cp:coreProperties>
</file>